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алькулятор" sheetId="1" r:id="rId1"/>
  </sheets>
  <calcPr calcId="125725"/>
</workbook>
</file>

<file path=xl/calcChain.xml><?xml version="1.0" encoding="utf-8"?>
<calcChain xmlns="http://schemas.openxmlformats.org/spreadsheetml/2006/main">
  <c r="D24" i="1"/>
  <c r="G58"/>
  <c r="G57"/>
  <c r="I56"/>
  <c r="I55"/>
  <c r="I54"/>
  <c r="G52"/>
  <c r="G46"/>
  <c r="I53"/>
  <c r="I57"/>
  <c r="I59"/>
  <c r="I60"/>
  <c r="I61"/>
  <c r="I62"/>
  <c r="I63"/>
  <c r="I64"/>
  <c r="I65"/>
  <c r="I66"/>
  <c r="D23"/>
  <c r="H68"/>
  <c r="G53"/>
  <c r="G59"/>
  <c r="G60"/>
  <c r="G61"/>
  <c r="G62"/>
  <c r="G63"/>
  <c r="G64"/>
  <c r="G65"/>
  <c r="G66"/>
  <c r="G23"/>
  <c r="H22"/>
  <c r="H7"/>
  <c r="H8"/>
  <c r="H9"/>
  <c r="H10"/>
  <c r="H11"/>
  <c r="H12"/>
  <c r="H13"/>
  <c r="H14"/>
  <c r="H15"/>
  <c r="H16"/>
  <c r="H17"/>
  <c r="H18"/>
  <c r="H19"/>
  <c r="H20"/>
  <c r="H6"/>
  <c r="G7"/>
  <c r="G8"/>
  <c r="G9"/>
  <c r="G10"/>
  <c r="G11"/>
  <c r="G12"/>
  <c r="G13"/>
  <c r="G14"/>
  <c r="G15"/>
  <c r="G16"/>
  <c r="G17"/>
  <c r="G18"/>
  <c r="G19"/>
  <c r="G20"/>
  <c r="F68"/>
  <c r="F55"/>
  <c r="F52"/>
  <c r="I58" l="1"/>
  <c r="G56"/>
  <c r="G55"/>
  <c r="G54"/>
  <c r="I52"/>
  <c r="H45"/>
  <c r="G29"/>
  <c r="H29" s="1"/>
  <c r="F45"/>
  <c r="G30"/>
  <c r="H43"/>
  <c r="G43"/>
  <c r="G42"/>
  <c r="H42" s="1"/>
  <c r="H41"/>
  <c r="G41"/>
  <c r="H40"/>
  <c r="G40"/>
  <c r="H39"/>
  <c r="G39"/>
  <c r="G38"/>
  <c r="H38" s="1"/>
  <c r="G37"/>
  <c r="H37" s="1"/>
  <c r="G36"/>
  <c r="H36" s="1"/>
  <c r="H35"/>
  <c r="G35"/>
  <c r="G34"/>
  <c r="H34" s="1"/>
  <c r="H33"/>
  <c r="G33"/>
  <c r="F32"/>
  <c r="G32" s="1"/>
  <c r="H32" s="1"/>
  <c r="H31"/>
  <c r="G31"/>
  <c r="H30"/>
  <c r="F29"/>
  <c r="F22"/>
  <c r="F9"/>
  <c r="F6"/>
  <c r="G6" s="1"/>
  <c r="I67" l="1"/>
  <c r="I68" s="1"/>
  <c r="I69" s="1"/>
  <c r="I70" s="1"/>
  <c r="J58" s="1"/>
  <c r="D46"/>
  <c r="D47" s="1"/>
  <c r="J66" l="1"/>
  <c r="K66" s="1"/>
  <c r="H66" s="1"/>
  <c r="J59"/>
  <c r="K59" s="1"/>
  <c r="H59" s="1"/>
  <c r="J65"/>
  <c r="J63"/>
  <c r="K63" s="1"/>
  <c r="H63" s="1"/>
  <c r="J52"/>
  <c r="K52" s="1"/>
  <c r="J56"/>
  <c r="K56" s="1"/>
  <c r="H56" s="1"/>
  <c r="J64"/>
  <c r="J55"/>
  <c r="K55" s="1"/>
  <c r="H55" s="1"/>
  <c r="J60"/>
  <c r="K60" s="1"/>
  <c r="H60" s="1"/>
  <c r="J54"/>
  <c r="K54" s="1"/>
  <c r="H54" s="1"/>
  <c r="J62"/>
  <c r="K62" s="1"/>
  <c r="H62" s="1"/>
  <c r="J53"/>
  <c r="J61"/>
  <c r="K61" s="1"/>
  <c r="H61" s="1"/>
  <c r="J57"/>
  <c r="K57" s="1"/>
  <c r="H57" s="1"/>
  <c r="K65"/>
  <c r="H65" s="1"/>
  <c r="K53"/>
  <c r="H53" s="1"/>
  <c r="K58"/>
  <c r="H58" s="1"/>
  <c r="J68"/>
  <c r="J69" l="1"/>
  <c r="H52"/>
  <c r="K64"/>
  <c r="H64" s="1"/>
  <c r="G69" l="1"/>
  <c r="D69"/>
  <c r="D70" l="1"/>
</calcChain>
</file>

<file path=xl/comments1.xml><?xml version="1.0" encoding="utf-8"?>
<comments xmlns="http://schemas.openxmlformats.org/spreadsheetml/2006/main">
  <authors>
    <author>Автор</author>
  </authors>
  <commentList>
    <comment ref="H22" authorId="0">
      <text>
        <r>
          <rPr>
            <sz val="9"/>
            <color indexed="81"/>
            <rFont val="Tahoma"/>
            <family val="2"/>
            <charset val="204"/>
          </rPr>
          <t xml:space="preserve">
цена за объем разбавителя </t>
        </r>
      </text>
    </comment>
    <comment ref="G23" authorId="0">
      <text>
        <r>
          <rPr>
            <sz val="9"/>
            <color indexed="81"/>
            <rFont val="Tahoma"/>
            <charset val="1"/>
          </rPr>
          <t>плотность смеси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цена за объем разбавителя </t>
        </r>
      </text>
    </comment>
    <comment ref="G46" authorId="0">
      <text>
        <r>
          <rPr>
            <sz val="9"/>
            <color indexed="81"/>
            <rFont val="Tahoma"/>
            <charset val="1"/>
          </rPr>
          <t>плотность смеси</t>
        </r>
      </text>
    </comment>
    <comment ref="H6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цена за объем разбавителя </t>
        </r>
      </text>
    </comment>
    <comment ref="G69" authorId="0">
      <text>
        <r>
          <rPr>
            <sz val="9"/>
            <color indexed="81"/>
            <rFont val="Tahoma"/>
            <charset val="1"/>
          </rPr>
          <t>плотность смеси</t>
        </r>
      </text>
    </comment>
    <comment ref="J69" authorId="0">
      <text>
        <r>
          <rPr>
            <b/>
            <sz val="9"/>
            <color indexed="81"/>
            <rFont val="Tahoma"/>
            <family val="2"/>
            <charset val="204"/>
          </rPr>
          <t>проверка 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0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коррекции
</t>
        </r>
      </text>
    </comment>
  </commentList>
</comments>
</file>

<file path=xl/sharedStrings.xml><?xml version="1.0" encoding="utf-8"?>
<sst xmlns="http://schemas.openxmlformats.org/spreadsheetml/2006/main" count="48" uniqueCount="25">
  <si>
    <t>плотность</t>
  </si>
  <si>
    <t>пигмент</t>
  </si>
  <si>
    <t>А +%</t>
  </si>
  <si>
    <t>грамм по формуле</t>
  </si>
  <si>
    <t>Калькулятор расчета стоимости эмали</t>
  </si>
  <si>
    <t>Разбавитель в %</t>
  </si>
  <si>
    <t>цена за литр</t>
  </si>
  <si>
    <t>цена за кг</t>
  </si>
  <si>
    <t>цена за граммы по формуле</t>
  </si>
  <si>
    <t xml:space="preserve"> а калькулятор пересчитает стоимость</t>
  </si>
  <si>
    <t>Заполните номер пигмента, его плотность и вес по формуле, цену за литр, а также долю разбавителя  (желтые поля),</t>
  </si>
  <si>
    <t>грамм по формуле
за 1л без разб.</t>
  </si>
  <si>
    <t>Разбавитель в мл</t>
  </si>
  <si>
    <t>А +мл</t>
  </si>
  <si>
    <t xml:space="preserve">Формула </t>
  </si>
  <si>
    <t>на</t>
  </si>
  <si>
    <t>1 литр</t>
  </si>
  <si>
    <t>колориста</t>
  </si>
  <si>
    <t>произв-ая</t>
  </si>
  <si>
    <t>объем по формуле</t>
  </si>
  <si>
    <t>с К</t>
  </si>
  <si>
    <t>Стоимость 1 л смеси</t>
  </si>
  <si>
    <t>Стоимость 1 кг смеси</t>
  </si>
  <si>
    <t>Раз-ль по ТДС в % по V</t>
  </si>
  <si>
    <t>грамм по формуле с пересчетом на 1л густой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</si>
</sst>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00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Arial Black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</font>
    <font>
      <sz val="9"/>
      <color indexed="81"/>
      <name val="Tahoma"/>
      <charset val="1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top"/>
    </xf>
  </cellStyleXfs>
  <cellXfs count="31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2" borderId="0" xfId="0" applyFill="1" applyAlignment="1" applyProtection="1">
      <alignment horizont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 vertical="center"/>
      <protection hidden="1"/>
    </xf>
    <xf numFmtId="4" fontId="0" fillId="3" borderId="0" xfId="0" applyNumberForma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/>
      <protection hidden="1"/>
    </xf>
    <xf numFmtId="4" fontId="0" fillId="4" borderId="0" xfId="0" applyNumberForma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2" fontId="7" fillId="5" borderId="0" xfId="1" applyNumberFormat="1" applyFont="1" applyFill="1" applyAlignment="1" applyProtection="1">
      <alignment horizontal="center" vertical="center"/>
    </xf>
    <xf numFmtId="4" fontId="0" fillId="4" borderId="0" xfId="0" applyNumberFormat="1" applyFill="1" applyProtection="1"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0" fillId="0" borderId="1" xfId="0" applyNumberFormat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 vertical="center"/>
      <protection locked="0" hidden="1"/>
    </xf>
    <xf numFmtId="2" fontId="0" fillId="2" borderId="0" xfId="0" applyNumberFormat="1" applyFill="1" applyAlignment="1" applyProtection="1">
      <alignment horizontal="center" vertical="center"/>
      <protection locked="0" hidden="1"/>
    </xf>
    <xf numFmtId="164" fontId="0" fillId="2" borderId="0" xfId="0" applyNumberFormat="1" applyFill="1" applyAlignment="1" applyProtection="1">
      <alignment horizontal="center"/>
      <protection locked="0" hidden="1"/>
    </xf>
    <xf numFmtId="0" fontId="0" fillId="2" borderId="0" xfId="0" applyNumberFormat="1" applyFill="1" applyAlignment="1" applyProtection="1">
      <alignment horizontal="center"/>
      <protection locked="0" hidden="1"/>
    </xf>
  </cellXfs>
  <cellStyles count="2">
    <cellStyle name="Обычный" xfId="0" builtinId="0"/>
    <cellStyle name="Обычный_!Расчет SH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452436</xdr:colOff>
      <xdr:row>0</xdr:row>
      <xdr:rowOff>134938</xdr:rowOff>
    </xdr:from>
    <xdr:to>
      <xdr:col>11</xdr:col>
      <xdr:colOff>537536</xdr:colOff>
      <xdr:row>0</xdr:row>
      <xdr:rowOff>560825</xdr:rowOff>
    </xdr:to>
    <xdr:pic>
      <xdr:nvPicPr>
        <xdr:cNvPr id="2" name="Рисунок 1" descr="RA logo rus hori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1624" y="134938"/>
          <a:ext cx="1791662" cy="425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showGridLines="0" tabSelected="1" zoomScale="120" zoomScaleNormal="120" workbookViewId="0">
      <selection activeCell="C9" sqref="C9"/>
    </sheetView>
  </sheetViews>
  <sheetFormatPr defaultRowHeight="15"/>
  <cols>
    <col min="1" max="1" width="10.42578125" style="10" customWidth="1"/>
    <col min="2" max="2" width="9.7109375" style="1" customWidth="1"/>
    <col min="3" max="3" width="10.5703125" style="1" customWidth="1"/>
    <col min="4" max="4" width="18.140625" style="1" customWidth="1"/>
    <col min="5" max="5" width="12.42578125" style="10" customWidth="1"/>
    <col min="6" max="6" width="12.5703125" style="1" customWidth="1"/>
    <col min="7" max="7" width="13.28515625" style="1" hidden="1" customWidth="1"/>
    <col min="8" max="8" width="26.28515625" style="1" hidden="1" customWidth="1"/>
    <col min="9" max="9" width="25.42578125" style="10" hidden="1" customWidth="1"/>
    <col min="10" max="10" width="0" style="1" hidden="1" customWidth="1"/>
    <col min="11" max="11" width="25.5703125" style="1" customWidth="1"/>
    <col min="12" max="16384" width="9.140625" style="1"/>
  </cols>
  <sheetData>
    <row r="1" spans="1:9" ht="54" customHeight="1">
      <c r="B1" s="8" t="s">
        <v>4</v>
      </c>
    </row>
    <row r="2" spans="1:9">
      <c r="B2" s="2" t="s">
        <v>10</v>
      </c>
    </row>
    <row r="3" spans="1:9">
      <c r="B3" s="2" t="s">
        <v>9</v>
      </c>
    </row>
    <row r="4" spans="1:9">
      <c r="B4" s="19" t="s">
        <v>2</v>
      </c>
      <c r="C4" s="15" t="s">
        <v>1</v>
      </c>
      <c r="D4" s="20" t="s">
        <v>11</v>
      </c>
      <c r="E4" s="15" t="s">
        <v>0</v>
      </c>
      <c r="F4" s="15" t="s">
        <v>6</v>
      </c>
      <c r="G4" s="15" t="s">
        <v>7</v>
      </c>
      <c r="H4" s="15" t="s">
        <v>8</v>
      </c>
    </row>
    <row r="5" spans="1:9">
      <c r="B5" s="19"/>
      <c r="C5" s="15"/>
      <c r="D5" s="15"/>
      <c r="E5" s="15"/>
      <c r="F5" s="15"/>
      <c r="G5" s="15"/>
      <c r="H5" s="15"/>
    </row>
    <row r="6" spans="1:9">
      <c r="A6" s="10" t="s">
        <v>2</v>
      </c>
      <c r="B6" s="3">
        <v>1</v>
      </c>
      <c r="C6" s="6">
        <v>405</v>
      </c>
      <c r="D6" s="6">
        <v>894</v>
      </c>
      <c r="E6" s="27">
        <v>0.93700000000000006</v>
      </c>
      <c r="F6" s="28">
        <f>114.1/3.5</f>
        <v>32.6</v>
      </c>
      <c r="G6" s="12">
        <f t="shared" ref="G6:G20" si="0">IF(D6=0,0,F6/E6)</f>
        <v>34.791889007470651</v>
      </c>
      <c r="H6" s="13">
        <f>(G6/1000)*D6</f>
        <v>31.103948772678759</v>
      </c>
    </row>
    <row r="7" spans="1:9">
      <c r="B7" s="3">
        <v>2</v>
      </c>
      <c r="C7" s="6">
        <v>495</v>
      </c>
      <c r="D7" s="6">
        <v>30</v>
      </c>
      <c r="E7" s="27">
        <v>0.97</v>
      </c>
      <c r="F7" s="28">
        <v>32.619999999999997</v>
      </c>
      <c r="G7" s="12">
        <f t="shared" si="0"/>
        <v>33.628865979381445</v>
      </c>
      <c r="H7" s="13">
        <f t="shared" ref="H7:H20" si="1">(G7/1000)*D7</f>
        <v>1.0088659793814434</v>
      </c>
    </row>
    <row r="8" spans="1:9">
      <c r="A8" s="10" t="s">
        <v>14</v>
      </c>
      <c r="B8" s="3">
        <v>3</v>
      </c>
      <c r="C8" s="6">
        <v>313</v>
      </c>
      <c r="D8" s="6">
        <v>5.3</v>
      </c>
      <c r="E8" s="27">
        <v>0.95899999999999996</v>
      </c>
      <c r="F8" s="28">
        <v>32.619999999999997</v>
      </c>
      <c r="G8" s="12">
        <f t="shared" si="0"/>
        <v>34.014598540145982</v>
      </c>
      <c r="H8" s="13">
        <f t="shared" si="1"/>
        <v>0.18027737226277371</v>
      </c>
    </row>
    <row r="9" spans="1:9">
      <c r="A9" s="10" t="s">
        <v>15</v>
      </c>
      <c r="B9" s="3">
        <v>4</v>
      </c>
      <c r="C9" s="6">
        <v>301</v>
      </c>
      <c r="D9" s="6">
        <v>4.8</v>
      </c>
      <c r="E9" s="27">
        <v>1.0589999999999999</v>
      </c>
      <c r="F9" s="28">
        <f>114.17/3.5</f>
        <v>32.619999999999997</v>
      </c>
      <c r="G9" s="12">
        <f t="shared" si="0"/>
        <v>30.802644003777147</v>
      </c>
      <c r="H9" s="13">
        <f t="shared" si="1"/>
        <v>0.1478526912181303</v>
      </c>
    </row>
    <row r="10" spans="1:9" s="5" customFormat="1">
      <c r="A10" s="10" t="s">
        <v>16</v>
      </c>
      <c r="B10" s="3">
        <v>5</v>
      </c>
      <c r="C10" s="6">
        <v>328</v>
      </c>
      <c r="D10" s="6">
        <v>4.0999999999999996</v>
      </c>
      <c r="E10" s="27">
        <v>0.92600000000000005</v>
      </c>
      <c r="F10" s="28">
        <v>32.619999999999997</v>
      </c>
      <c r="G10" s="12">
        <f t="shared" si="0"/>
        <v>35.2267818574514</v>
      </c>
      <c r="H10" s="13">
        <f t="shared" si="1"/>
        <v>0.14442980561555072</v>
      </c>
      <c r="I10" s="11"/>
    </row>
    <row r="11" spans="1:9" s="5" customFormat="1">
      <c r="A11" s="11"/>
      <c r="B11" s="3">
        <v>6</v>
      </c>
      <c r="C11" s="6">
        <v>344</v>
      </c>
      <c r="D11" s="6">
        <v>2.2999999999999998</v>
      </c>
      <c r="E11" s="27">
        <v>0.93200000000000005</v>
      </c>
      <c r="F11" s="28">
        <v>32.619999999999997</v>
      </c>
      <c r="G11" s="12">
        <f t="shared" si="0"/>
        <v>34.999999999999993</v>
      </c>
      <c r="H11" s="13">
        <f t="shared" si="1"/>
        <v>8.0499999999999974E-2</v>
      </c>
      <c r="I11" s="11"/>
    </row>
    <row r="12" spans="1:9">
      <c r="B12" s="3">
        <v>7</v>
      </c>
      <c r="C12" s="6">
        <v>323</v>
      </c>
      <c r="D12" s="6">
        <v>0.9</v>
      </c>
      <c r="E12" s="27">
        <v>0.98899999999999999</v>
      </c>
      <c r="F12" s="28">
        <v>32.619999999999997</v>
      </c>
      <c r="G12" s="12">
        <f t="shared" si="0"/>
        <v>32.982810920121331</v>
      </c>
      <c r="H12" s="13">
        <f t="shared" si="1"/>
        <v>2.9684529828109197E-2</v>
      </c>
    </row>
    <row r="13" spans="1:9">
      <c r="B13" s="3">
        <v>8</v>
      </c>
      <c r="C13" s="6"/>
      <c r="D13" s="6"/>
      <c r="E13" s="27"/>
      <c r="F13" s="28"/>
      <c r="G13" s="12">
        <f t="shared" si="0"/>
        <v>0</v>
      </c>
      <c r="H13" s="13">
        <f t="shared" si="1"/>
        <v>0</v>
      </c>
    </row>
    <row r="14" spans="1:9">
      <c r="B14" s="3">
        <v>9</v>
      </c>
      <c r="C14" s="6"/>
      <c r="D14" s="6"/>
      <c r="E14" s="27"/>
      <c r="F14" s="28"/>
      <c r="G14" s="12">
        <f t="shared" si="0"/>
        <v>0</v>
      </c>
      <c r="H14" s="13">
        <f t="shared" si="1"/>
        <v>0</v>
      </c>
    </row>
    <row r="15" spans="1:9">
      <c r="B15" s="3">
        <v>10</v>
      </c>
      <c r="C15" s="6"/>
      <c r="D15" s="6"/>
      <c r="E15" s="27"/>
      <c r="F15" s="28"/>
      <c r="G15" s="12">
        <f t="shared" si="0"/>
        <v>0</v>
      </c>
      <c r="H15" s="13">
        <f t="shared" si="1"/>
        <v>0</v>
      </c>
    </row>
    <row r="16" spans="1:9">
      <c r="B16" s="3">
        <v>11</v>
      </c>
      <c r="C16" s="6"/>
      <c r="D16" s="6"/>
      <c r="E16" s="27"/>
      <c r="F16" s="28"/>
      <c r="G16" s="12">
        <f t="shared" si="0"/>
        <v>0</v>
      </c>
      <c r="H16" s="13">
        <f t="shared" si="1"/>
        <v>0</v>
      </c>
    </row>
    <row r="17" spans="1:8">
      <c r="B17" s="3">
        <v>12</v>
      </c>
      <c r="C17" s="6"/>
      <c r="D17" s="6"/>
      <c r="E17" s="27"/>
      <c r="F17" s="28"/>
      <c r="G17" s="12">
        <f t="shared" si="0"/>
        <v>0</v>
      </c>
      <c r="H17" s="13">
        <f t="shared" si="1"/>
        <v>0</v>
      </c>
    </row>
    <row r="18" spans="1:8">
      <c r="B18" s="3">
        <v>13</v>
      </c>
      <c r="C18" s="6"/>
      <c r="D18" s="6"/>
      <c r="E18" s="27"/>
      <c r="F18" s="28"/>
      <c r="G18" s="12">
        <f t="shared" si="0"/>
        <v>0</v>
      </c>
      <c r="H18" s="13">
        <f t="shared" si="1"/>
        <v>0</v>
      </c>
    </row>
    <row r="19" spans="1:8">
      <c r="B19" s="3">
        <v>14</v>
      </c>
      <c r="C19" s="6"/>
      <c r="D19" s="6"/>
      <c r="E19" s="27"/>
      <c r="F19" s="28"/>
      <c r="G19" s="12">
        <f t="shared" si="0"/>
        <v>0</v>
      </c>
      <c r="H19" s="13">
        <f t="shared" si="1"/>
        <v>0</v>
      </c>
    </row>
    <row r="20" spans="1:8">
      <c r="B20" s="3">
        <v>15</v>
      </c>
      <c r="C20" s="6"/>
      <c r="D20" s="6"/>
      <c r="E20" s="27"/>
      <c r="F20" s="28"/>
      <c r="G20" s="12">
        <f t="shared" si="0"/>
        <v>0</v>
      </c>
      <c r="H20" s="13">
        <f t="shared" si="1"/>
        <v>0</v>
      </c>
    </row>
    <row r="21" spans="1:8">
      <c r="B21" s="4"/>
      <c r="C21" s="4"/>
      <c r="D21" s="4"/>
      <c r="E21" s="9"/>
      <c r="F21" s="7"/>
      <c r="G21" s="7"/>
      <c r="H21" s="7"/>
    </row>
    <row r="22" spans="1:8">
      <c r="B22" s="16" t="s">
        <v>5</v>
      </c>
      <c r="C22" s="16"/>
      <c r="D22" s="29">
        <v>0.6</v>
      </c>
      <c r="E22" s="27">
        <v>0.83599999999999997</v>
      </c>
      <c r="F22" s="27">
        <f>45.35/5</f>
        <v>9.07</v>
      </c>
      <c r="H22" s="12">
        <f>F22*D22</f>
        <v>5.4420000000000002</v>
      </c>
    </row>
    <row r="23" spans="1:8">
      <c r="B23" s="16" t="s">
        <v>21</v>
      </c>
      <c r="C23" s="16"/>
      <c r="D23" s="17">
        <f>(SUM(H6:H22))/(1+D22)</f>
        <v>23.835974469365482</v>
      </c>
      <c r="E23" s="18"/>
      <c r="F23" s="18"/>
      <c r="G23" s="21">
        <f>(SUM(D6:D20)/1000+(D22*E22))/(1+D22)</f>
        <v>0.90187499999999987</v>
      </c>
    </row>
    <row r="24" spans="1:8">
      <c r="B24" s="16" t="s">
        <v>22</v>
      </c>
      <c r="C24" s="16"/>
      <c r="D24" s="17">
        <f>D23/G23</f>
        <v>26.429354920987372</v>
      </c>
      <c r="E24" s="18"/>
      <c r="F24" s="18"/>
    </row>
    <row r="27" spans="1:8">
      <c r="B27" s="19" t="s">
        <v>13</v>
      </c>
      <c r="C27" s="15" t="s">
        <v>1</v>
      </c>
      <c r="D27" s="20" t="s">
        <v>11</v>
      </c>
      <c r="E27" s="15" t="s">
        <v>0</v>
      </c>
      <c r="F27" s="15" t="s">
        <v>6</v>
      </c>
      <c r="G27" s="15" t="s">
        <v>7</v>
      </c>
      <c r="H27" s="15" t="s">
        <v>8</v>
      </c>
    </row>
    <row r="28" spans="1:8">
      <c r="B28" s="19"/>
      <c r="C28" s="15"/>
      <c r="D28" s="15"/>
      <c r="E28" s="15"/>
      <c r="F28" s="15"/>
      <c r="G28" s="15"/>
      <c r="H28" s="15"/>
    </row>
    <row r="29" spans="1:8">
      <c r="A29" s="10" t="s">
        <v>13</v>
      </c>
      <c r="B29" s="3">
        <v>1</v>
      </c>
      <c r="C29" s="6">
        <v>405</v>
      </c>
      <c r="D29" s="6">
        <v>894</v>
      </c>
      <c r="E29" s="27">
        <v>0.93700000000000006</v>
      </c>
      <c r="F29" s="28">
        <f>114.1/3.5</f>
        <v>32.6</v>
      </c>
      <c r="G29" s="12">
        <f>IF(D29=0,0,F29/E29)</f>
        <v>34.791889007470651</v>
      </c>
      <c r="H29" s="13">
        <f>(G29/1000)*D29</f>
        <v>31.103948772678759</v>
      </c>
    </row>
    <row r="30" spans="1:8">
      <c r="B30" s="3">
        <v>2</v>
      </c>
      <c r="C30" s="6">
        <v>495</v>
      </c>
      <c r="D30" s="6">
        <v>30</v>
      </c>
      <c r="E30" s="27">
        <v>0.97</v>
      </c>
      <c r="F30" s="28">
        <v>32.619999999999997</v>
      </c>
      <c r="G30" s="12">
        <f>IF(D30=0,0,F30/E30)</f>
        <v>33.628865979381445</v>
      </c>
      <c r="H30" s="13">
        <f t="shared" ref="H30:H43" si="2">(G30/1000)*D30</f>
        <v>1.0088659793814434</v>
      </c>
    </row>
    <row r="31" spans="1:8">
      <c r="A31" s="10" t="s">
        <v>14</v>
      </c>
      <c r="B31" s="3">
        <v>3</v>
      </c>
      <c r="C31" s="6">
        <v>313</v>
      </c>
      <c r="D31" s="6">
        <v>5.3</v>
      </c>
      <c r="E31" s="27">
        <v>0.95899999999999996</v>
      </c>
      <c r="F31" s="28">
        <v>32.619999999999997</v>
      </c>
      <c r="G31" s="12">
        <f t="shared" ref="G31:G35" si="3">IF(D31=0,0,F31/E31)</f>
        <v>34.014598540145982</v>
      </c>
      <c r="H31" s="13">
        <f t="shared" si="2"/>
        <v>0.18027737226277371</v>
      </c>
    </row>
    <row r="32" spans="1:8">
      <c r="A32" s="10" t="s">
        <v>15</v>
      </c>
      <c r="B32" s="3">
        <v>4</v>
      </c>
      <c r="C32" s="6">
        <v>301</v>
      </c>
      <c r="D32" s="6">
        <v>4.8</v>
      </c>
      <c r="E32" s="27">
        <v>1.0589999999999999</v>
      </c>
      <c r="F32" s="28">
        <f>114.17/3.5</f>
        <v>32.619999999999997</v>
      </c>
      <c r="G32" s="12">
        <f t="shared" si="3"/>
        <v>30.802644003777147</v>
      </c>
      <c r="H32" s="13">
        <f t="shared" si="2"/>
        <v>0.1478526912181303</v>
      </c>
    </row>
    <row r="33" spans="1:9" s="5" customFormat="1">
      <c r="A33" s="10" t="s">
        <v>16</v>
      </c>
      <c r="B33" s="3">
        <v>5</v>
      </c>
      <c r="C33" s="6">
        <v>328</v>
      </c>
      <c r="D33" s="6">
        <v>4.0999999999999996</v>
      </c>
      <c r="E33" s="27">
        <v>0.92600000000000005</v>
      </c>
      <c r="F33" s="28">
        <v>32.619999999999997</v>
      </c>
      <c r="G33" s="12">
        <f t="shared" si="3"/>
        <v>35.2267818574514</v>
      </c>
      <c r="H33" s="13">
        <f t="shared" si="2"/>
        <v>0.14442980561555072</v>
      </c>
      <c r="I33" s="11"/>
    </row>
    <row r="34" spans="1:9" s="5" customFormat="1">
      <c r="A34" s="11"/>
      <c r="B34" s="3">
        <v>6</v>
      </c>
      <c r="C34" s="6">
        <v>344</v>
      </c>
      <c r="D34" s="6">
        <v>2.2999999999999998</v>
      </c>
      <c r="E34" s="27">
        <v>0.93200000000000005</v>
      </c>
      <c r="F34" s="28">
        <v>32.619999999999997</v>
      </c>
      <c r="G34" s="12">
        <f t="shared" si="3"/>
        <v>34.999999999999993</v>
      </c>
      <c r="H34" s="13">
        <f t="shared" si="2"/>
        <v>8.0499999999999974E-2</v>
      </c>
      <c r="I34" s="11"/>
    </row>
    <row r="35" spans="1:9">
      <c r="B35" s="3">
        <v>7</v>
      </c>
      <c r="C35" s="6">
        <v>323</v>
      </c>
      <c r="D35" s="6">
        <v>0.9</v>
      </c>
      <c r="E35" s="27">
        <v>0.98899999999999999</v>
      </c>
      <c r="F35" s="28">
        <v>32.619999999999997</v>
      </c>
      <c r="G35" s="12">
        <f t="shared" si="3"/>
        <v>32.982810920121331</v>
      </c>
      <c r="H35" s="13">
        <f t="shared" si="2"/>
        <v>2.9684529828109197E-2</v>
      </c>
    </row>
    <row r="36" spans="1:9">
      <c r="B36" s="3">
        <v>8</v>
      </c>
      <c r="C36" s="6"/>
      <c r="D36" s="6"/>
      <c r="E36" s="27"/>
      <c r="F36" s="28"/>
      <c r="G36" s="12">
        <f>IF(D36=0,0,F36/E36)</f>
        <v>0</v>
      </c>
      <c r="H36" s="13">
        <f t="shared" si="2"/>
        <v>0</v>
      </c>
    </row>
    <row r="37" spans="1:9">
      <c r="B37" s="3">
        <v>9</v>
      </c>
      <c r="C37" s="6"/>
      <c r="D37" s="6"/>
      <c r="E37" s="27"/>
      <c r="F37" s="28"/>
      <c r="G37" s="12">
        <f t="shared" ref="G37:G43" si="4">IF(D37=0,0,F37/E37)</f>
        <v>0</v>
      </c>
      <c r="H37" s="13">
        <f t="shared" si="2"/>
        <v>0</v>
      </c>
    </row>
    <row r="38" spans="1:9">
      <c r="B38" s="3">
        <v>10</v>
      </c>
      <c r="C38" s="6"/>
      <c r="D38" s="6"/>
      <c r="E38" s="27"/>
      <c r="F38" s="28"/>
      <c r="G38" s="12">
        <f t="shared" si="4"/>
        <v>0</v>
      </c>
      <c r="H38" s="13">
        <f t="shared" si="2"/>
        <v>0</v>
      </c>
    </row>
    <row r="39" spans="1:9">
      <c r="B39" s="3">
        <v>11</v>
      </c>
      <c r="C39" s="6"/>
      <c r="D39" s="6"/>
      <c r="E39" s="27"/>
      <c r="F39" s="28"/>
      <c r="G39" s="12">
        <f t="shared" si="4"/>
        <v>0</v>
      </c>
      <c r="H39" s="13">
        <f t="shared" si="2"/>
        <v>0</v>
      </c>
    </row>
    <row r="40" spans="1:9">
      <c r="B40" s="3">
        <v>12</v>
      </c>
      <c r="C40" s="6"/>
      <c r="D40" s="6"/>
      <c r="E40" s="27"/>
      <c r="F40" s="28"/>
      <c r="G40" s="12">
        <f t="shared" si="4"/>
        <v>0</v>
      </c>
      <c r="H40" s="13">
        <f t="shared" si="2"/>
        <v>0</v>
      </c>
    </row>
    <row r="41" spans="1:9">
      <c r="B41" s="3">
        <v>13</v>
      </c>
      <c r="C41" s="6"/>
      <c r="D41" s="6"/>
      <c r="E41" s="27"/>
      <c r="F41" s="28"/>
      <c r="G41" s="12">
        <f t="shared" si="4"/>
        <v>0</v>
      </c>
      <c r="H41" s="13">
        <f t="shared" si="2"/>
        <v>0</v>
      </c>
    </row>
    <row r="42" spans="1:9">
      <c r="B42" s="3">
        <v>14</v>
      </c>
      <c r="C42" s="6"/>
      <c r="D42" s="6"/>
      <c r="E42" s="27"/>
      <c r="F42" s="28"/>
      <c r="G42" s="12">
        <f t="shared" si="4"/>
        <v>0</v>
      </c>
      <c r="H42" s="13">
        <f t="shared" si="2"/>
        <v>0</v>
      </c>
    </row>
    <row r="43" spans="1:9">
      <c r="B43" s="3">
        <v>15</v>
      </c>
      <c r="C43" s="6"/>
      <c r="D43" s="6"/>
      <c r="E43" s="27"/>
      <c r="F43" s="28"/>
      <c r="G43" s="12">
        <f t="shared" si="4"/>
        <v>0</v>
      </c>
      <c r="H43" s="13">
        <f t="shared" si="2"/>
        <v>0</v>
      </c>
    </row>
    <row r="44" spans="1:9">
      <c r="B44" s="4"/>
      <c r="C44" s="4"/>
      <c r="D44" s="4"/>
      <c r="E44" s="9"/>
      <c r="F44" s="7"/>
      <c r="G44" s="7"/>
      <c r="H44" s="7"/>
    </row>
    <row r="45" spans="1:9">
      <c r="B45" s="16" t="s">
        <v>12</v>
      </c>
      <c r="C45" s="16"/>
      <c r="D45" s="30">
        <v>600</v>
      </c>
      <c r="E45" s="27">
        <v>0.83599999999999997</v>
      </c>
      <c r="F45" s="27">
        <f>45.35/5</f>
        <v>9.07</v>
      </c>
      <c r="H45" s="12">
        <f>F45*(D45/1000)</f>
        <v>5.4420000000000002</v>
      </c>
    </row>
    <row r="46" spans="1:9">
      <c r="B46" s="16" t="s">
        <v>21</v>
      </c>
      <c r="C46" s="16"/>
      <c r="D46" s="17">
        <f>(SUM(H29:H45))/(1+D45/1000)</f>
        <v>23.835974469365482</v>
      </c>
      <c r="E46" s="18"/>
      <c r="F46" s="18"/>
      <c r="G46" s="21">
        <f>(SUM(D29:D43)+(D45*E45))/(1000+D45)</f>
        <v>0.90187499999999987</v>
      </c>
    </row>
    <row r="47" spans="1:9">
      <c r="B47" s="16" t="s">
        <v>22</v>
      </c>
      <c r="C47" s="16"/>
      <c r="D47" s="17">
        <f>D46/G46</f>
        <v>26.429354920987372</v>
      </c>
      <c r="E47" s="18"/>
      <c r="F47" s="18"/>
    </row>
    <row r="50" spans="1:11" ht="15" customHeight="1">
      <c r="B50" s="19" t="s">
        <v>13</v>
      </c>
      <c r="C50" s="15" t="s">
        <v>1</v>
      </c>
      <c r="D50" s="20" t="s">
        <v>3</v>
      </c>
      <c r="E50" s="15" t="s">
        <v>0</v>
      </c>
      <c r="F50" s="15" t="s">
        <v>6</v>
      </c>
      <c r="G50" s="15" t="s">
        <v>7</v>
      </c>
      <c r="H50" s="15" t="s">
        <v>8</v>
      </c>
      <c r="I50" s="20" t="s">
        <v>19</v>
      </c>
      <c r="J50" s="20" t="s">
        <v>20</v>
      </c>
      <c r="K50" s="20" t="s">
        <v>24</v>
      </c>
    </row>
    <row r="51" spans="1:11">
      <c r="B51" s="19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0" t="s">
        <v>13</v>
      </c>
      <c r="B52" s="3">
        <v>1</v>
      </c>
      <c r="C52" s="6">
        <v>405</v>
      </c>
      <c r="D52" s="6">
        <v>447</v>
      </c>
      <c r="E52" s="27">
        <v>0.93700000000000006</v>
      </c>
      <c r="F52" s="28">
        <f>114.1/3.5</f>
        <v>32.6</v>
      </c>
      <c r="G52" s="12">
        <f>IF(D52=0,0,F52/E52)</f>
        <v>34.791889007470651</v>
      </c>
      <c r="H52" s="13">
        <f>(G52/1000)*K52</f>
        <v>31.118776651943143</v>
      </c>
      <c r="I52" s="25">
        <f>IF(D52=0,0,(D52/1000)/E52)</f>
        <v>0.47705442902881534</v>
      </c>
      <c r="J52" s="1">
        <f>I52*$I$70</f>
        <v>0.9545637009798511</v>
      </c>
      <c r="K52" s="22">
        <f>J52*E52*1000</f>
        <v>894.42618781812052</v>
      </c>
    </row>
    <row r="53" spans="1:11">
      <c r="B53" s="3">
        <v>2</v>
      </c>
      <c r="C53" s="6">
        <v>495</v>
      </c>
      <c r="D53" s="6">
        <v>15</v>
      </c>
      <c r="E53" s="27">
        <v>0.97</v>
      </c>
      <c r="F53" s="28">
        <v>32.619999999999997</v>
      </c>
      <c r="G53" s="12">
        <f t="shared" ref="G53:G66" si="5">IF(D53=0,0,F53/E53)</f>
        <v>33.628865979381445</v>
      </c>
      <c r="H53" s="13">
        <f t="shared" ref="H53:H66" si="6">(G53/1000)*K53</f>
        <v>1.0093469261270012</v>
      </c>
      <c r="I53" s="25">
        <f t="shared" ref="I53:I66" si="7">IF(D53=0,0,(D53/1000)/E53)</f>
        <v>1.5463917525773196E-2</v>
      </c>
      <c r="J53" s="1">
        <f t="shared" ref="J53:J66" si="8">I53*$I$70</f>
        <v>3.0942578973850433E-2</v>
      </c>
      <c r="K53" s="22">
        <f t="shared" ref="K53:K66" si="9">J53*E53*1000</f>
        <v>30.01430160463492</v>
      </c>
    </row>
    <row r="54" spans="1:11">
      <c r="A54" s="10" t="s">
        <v>14</v>
      </c>
      <c r="B54" s="3">
        <v>3</v>
      </c>
      <c r="C54" s="6">
        <v>323</v>
      </c>
      <c r="D54" s="6">
        <v>2.65</v>
      </c>
      <c r="E54" s="27">
        <v>0.95899999999999996</v>
      </c>
      <c r="F54" s="28">
        <v>32.619999999999997</v>
      </c>
      <c r="G54" s="12">
        <f t="shared" si="5"/>
        <v>34.014598540145982</v>
      </c>
      <c r="H54" s="13">
        <f t="shared" si="6"/>
        <v>0.18036331411953122</v>
      </c>
      <c r="I54" s="25">
        <f t="shared" si="7"/>
        <v>2.7632950990615227E-3</v>
      </c>
      <c r="J54" s="1">
        <f t="shared" si="8"/>
        <v>5.5292248350561381E-3</v>
      </c>
      <c r="K54" s="22">
        <f t="shared" si="9"/>
        <v>5.3025266168188363</v>
      </c>
    </row>
    <row r="55" spans="1:11">
      <c r="A55" s="10" t="s">
        <v>17</v>
      </c>
      <c r="B55" s="3">
        <v>4</v>
      </c>
      <c r="C55" s="6">
        <v>301</v>
      </c>
      <c r="D55" s="6">
        <v>2.4</v>
      </c>
      <c r="E55" s="27">
        <v>1.0589999999999999</v>
      </c>
      <c r="F55" s="28">
        <f>114.17/3.5</f>
        <v>32.619999999999997</v>
      </c>
      <c r="G55" s="12">
        <f t="shared" si="5"/>
        <v>30.802644003777147</v>
      </c>
      <c r="H55" s="13">
        <f t="shared" si="6"/>
        <v>0.14792317557593063</v>
      </c>
      <c r="I55" s="25">
        <f t="shared" si="7"/>
        <v>2.2662889518413596E-3</v>
      </c>
      <c r="J55" s="1">
        <f t="shared" si="8"/>
        <v>4.5347386749212334E-3</v>
      </c>
      <c r="K55" s="22">
        <f t="shared" si="9"/>
        <v>4.8022882567415861</v>
      </c>
    </row>
    <row r="56" spans="1:11" s="5" customFormat="1">
      <c r="A56" s="10" t="s">
        <v>18</v>
      </c>
      <c r="B56" s="3">
        <v>5</v>
      </c>
      <c r="C56" s="6">
        <v>328</v>
      </c>
      <c r="D56" s="6">
        <v>2.0499999999999998</v>
      </c>
      <c r="E56" s="27">
        <v>0.92600000000000005</v>
      </c>
      <c r="F56" s="28">
        <v>32.619999999999997</v>
      </c>
      <c r="G56" s="12">
        <f t="shared" si="5"/>
        <v>35.2267818574514</v>
      </c>
      <c r="H56" s="13">
        <f t="shared" si="6"/>
        <v>0.14449865821479776</v>
      </c>
      <c r="I56" s="25">
        <f t="shared" si="7"/>
        <v>2.2138228941684661E-3</v>
      </c>
      <c r="J56" s="1">
        <f t="shared" si="8"/>
        <v>4.429756536321207E-3</v>
      </c>
      <c r="K56" s="22">
        <f t="shared" si="9"/>
        <v>4.1019545526334378</v>
      </c>
    </row>
    <row r="57" spans="1:11" s="5" customFormat="1">
      <c r="A57" s="11"/>
      <c r="B57" s="3">
        <v>6</v>
      </c>
      <c r="C57" s="6"/>
      <c r="D57" s="6"/>
      <c r="E57" s="27"/>
      <c r="F57" s="28"/>
      <c r="G57" s="12">
        <f t="shared" si="5"/>
        <v>0</v>
      </c>
      <c r="H57" s="13">
        <f t="shared" si="6"/>
        <v>0</v>
      </c>
      <c r="I57" s="25">
        <f t="shared" si="7"/>
        <v>0</v>
      </c>
      <c r="J57" s="1">
        <f t="shared" si="8"/>
        <v>0</v>
      </c>
      <c r="K57" s="22">
        <f t="shared" si="9"/>
        <v>0</v>
      </c>
    </row>
    <row r="58" spans="1:11">
      <c r="B58" s="3">
        <v>7</v>
      </c>
      <c r="C58" s="6"/>
      <c r="D58" s="6"/>
      <c r="E58" s="27"/>
      <c r="F58" s="28"/>
      <c r="G58" s="12">
        <f t="shared" si="5"/>
        <v>0</v>
      </c>
      <c r="H58" s="13">
        <f t="shared" si="6"/>
        <v>0</v>
      </c>
      <c r="I58" s="25">
        <f t="shared" si="7"/>
        <v>0</v>
      </c>
      <c r="J58" s="1">
        <f t="shared" si="8"/>
        <v>0</v>
      </c>
      <c r="K58" s="22">
        <f t="shared" si="9"/>
        <v>0</v>
      </c>
    </row>
    <row r="59" spans="1:11">
      <c r="B59" s="3">
        <v>8</v>
      </c>
      <c r="C59" s="6"/>
      <c r="D59" s="6"/>
      <c r="E59" s="27"/>
      <c r="F59" s="28"/>
      <c r="G59" s="12">
        <f t="shared" si="5"/>
        <v>0</v>
      </c>
      <c r="H59" s="13">
        <f t="shared" si="6"/>
        <v>0</v>
      </c>
      <c r="I59" s="25">
        <f t="shared" si="7"/>
        <v>0</v>
      </c>
      <c r="J59" s="1">
        <f t="shared" si="8"/>
        <v>0</v>
      </c>
      <c r="K59" s="22">
        <f t="shared" si="9"/>
        <v>0</v>
      </c>
    </row>
    <row r="60" spans="1:11">
      <c r="B60" s="3">
        <v>9</v>
      </c>
      <c r="C60" s="6"/>
      <c r="D60" s="6"/>
      <c r="E60" s="27"/>
      <c r="F60" s="28"/>
      <c r="G60" s="12">
        <f t="shared" si="5"/>
        <v>0</v>
      </c>
      <c r="H60" s="13">
        <f t="shared" si="6"/>
        <v>0</v>
      </c>
      <c r="I60" s="25">
        <f t="shared" si="7"/>
        <v>0</v>
      </c>
      <c r="J60" s="1">
        <f t="shared" si="8"/>
        <v>0</v>
      </c>
      <c r="K60" s="22">
        <f t="shared" si="9"/>
        <v>0</v>
      </c>
    </row>
    <row r="61" spans="1:11">
      <c r="B61" s="3">
        <v>10</v>
      </c>
      <c r="C61" s="6"/>
      <c r="D61" s="6"/>
      <c r="E61" s="27"/>
      <c r="F61" s="28"/>
      <c r="G61" s="12">
        <f t="shared" si="5"/>
        <v>0</v>
      </c>
      <c r="H61" s="13">
        <f t="shared" si="6"/>
        <v>0</v>
      </c>
      <c r="I61" s="25">
        <f t="shared" si="7"/>
        <v>0</v>
      </c>
      <c r="J61" s="1">
        <f t="shared" si="8"/>
        <v>0</v>
      </c>
      <c r="K61" s="22">
        <f t="shared" si="9"/>
        <v>0</v>
      </c>
    </row>
    <row r="62" spans="1:11">
      <c r="B62" s="3">
        <v>11</v>
      </c>
      <c r="C62" s="6"/>
      <c r="D62" s="6"/>
      <c r="E62" s="27"/>
      <c r="F62" s="28"/>
      <c r="G62" s="12">
        <f t="shared" si="5"/>
        <v>0</v>
      </c>
      <c r="H62" s="13">
        <f t="shared" si="6"/>
        <v>0</v>
      </c>
      <c r="I62" s="25">
        <f t="shared" si="7"/>
        <v>0</v>
      </c>
      <c r="J62" s="1">
        <f t="shared" si="8"/>
        <v>0</v>
      </c>
      <c r="K62" s="22">
        <f t="shared" si="9"/>
        <v>0</v>
      </c>
    </row>
    <row r="63" spans="1:11">
      <c r="B63" s="3">
        <v>12</v>
      </c>
      <c r="C63" s="6"/>
      <c r="D63" s="6"/>
      <c r="E63" s="27"/>
      <c r="F63" s="28"/>
      <c r="G63" s="12">
        <f t="shared" si="5"/>
        <v>0</v>
      </c>
      <c r="H63" s="13">
        <f t="shared" si="6"/>
        <v>0</v>
      </c>
      <c r="I63" s="25">
        <f t="shared" si="7"/>
        <v>0</v>
      </c>
      <c r="J63" s="1">
        <f t="shared" si="8"/>
        <v>0</v>
      </c>
      <c r="K63" s="22">
        <f t="shared" si="9"/>
        <v>0</v>
      </c>
    </row>
    <row r="64" spans="1:11">
      <c r="B64" s="3">
        <v>13</v>
      </c>
      <c r="C64" s="6"/>
      <c r="D64" s="6"/>
      <c r="E64" s="27"/>
      <c r="F64" s="28"/>
      <c r="G64" s="12">
        <f t="shared" si="5"/>
        <v>0</v>
      </c>
      <c r="H64" s="13">
        <f t="shared" si="6"/>
        <v>0</v>
      </c>
      <c r="I64" s="25">
        <f t="shared" si="7"/>
        <v>0</v>
      </c>
      <c r="J64" s="1">
        <f t="shared" si="8"/>
        <v>0</v>
      </c>
      <c r="K64" s="22">
        <f t="shared" si="9"/>
        <v>0</v>
      </c>
    </row>
    <row r="65" spans="2:11">
      <c r="B65" s="3">
        <v>14</v>
      </c>
      <c r="C65" s="6"/>
      <c r="D65" s="6"/>
      <c r="E65" s="27"/>
      <c r="F65" s="28"/>
      <c r="G65" s="12">
        <f t="shared" si="5"/>
        <v>0</v>
      </c>
      <c r="H65" s="13">
        <f t="shared" si="6"/>
        <v>0</v>
      </c>
      <c r="I65" s="25">
        <f t="shared" si="7"/>
        <v>0</v>
      </c>
      <c r="J65" s="1">
        <f t="shared" si="8"/>
        <v>0</v>
      </c>
      <c r="K65" s="22">
        <f t="shared" si="9"/>
        <v>0</v>
      </c>
    </row>
    <row r="66" spans="2:11" ht="15.75" thickBot="1">
      <c r="B66" s="3">
        <v>15</v>
      </c>
      <c r="C66" s="6"/>
      <c r="D66" s="6"/>
      <c r="E66" s="27"/>
      <c r="F66" s="28"/>
      <c r="G66" s="12">
        <f t="shared" si="5"/>
        <v>0</v>
      </c>
      <c r="H66" s="13">
        <f t="shared" si="6"/>
        <v>0</v>
      </c>
      <c r="I66" s="25">
        <f t="shared" si="7"/>
        <v>0</v>
      </c>
      <c r="J66" s="1">
        <f t="shared" si="8"/>
        <v>0</v>
      </c>
      <c r="K66" s="22">
        <f t="shared" si="9"/>
        <v>0</v>
      </c>
    </row>
    <row r="67" spans="2:11" ht="15.75" thickBot="1">
      <c r="B67" s="4"/>
      <c r="C67" s="4"/>
      <c r="D67" s="7"/>
      <c r="E67" s="9"/>
      <c r="F67" s="7"/>
      <c r="G67" s="14"/>
      <c r="H67" s="7"/>
      <c r="I67" s="26">
        <f>SUM(I52:I66)</f>
        <v>0.4997617534996599</v>
      </c>
    </row>
    <row r="68" spans="2:11" ht="15.75" thickBot="1">
      <c r="B68" s="23" t="s">
        <v>23</v>
      </c>
      <c r="C68" s="23"/>
      <c r="D68" s="29">
        <v>0.6</v>
      </c>
      <c r="E68" s="27">
        <v>0.83599999999999997</v>
      </c>
      <c r="F68" s="27">
        <f>45.35/5</f>
        <v>9.07</v>
      </c>
      <c r="H68" s="12">
        <f>F68*D68</f>
        <v>5.4420000000000002</v>
      </c>
      <c r="I68" s="26">
        <f>D68*I67</f>
        <v>0.29985705209979591</v>
      </c>
      <c r="J68" s="1">
        <f>I68*$I$70</f>
        <v>0.60000000000000009</v>
      </c>
    </row>
    <row r="69" spans="2:11" ht="15.75" thickBot="1">
      <c r="B69" s="16" t="s">
        <v>21</v>
      </c>
      <c r="C69" s="16"/>
      <c r="D69" s="17">
        <f>(SUM(H52:H68))/(1+D68)</f>
        <v>23.776817953737755</v>
      </c>
      <c r="E69" s="18"/>
      <c r="F69" s="18"/>
      <c r="G69" s="21">
        <f>(SUM(K52:K66)+(D68*E68*1000))/(1000+D68*1000)</f>
        <v>0.90015453678059321</v>
      </c>
      <c r="I69" s="26">
        <f>SUM(I67:I68)</f>
        <v>0.79961880559945575</v>
      </c>
      <c r="J69" s="24">
        <f>SUM(J52:J68)</f>
        <v>1.6000000000000003</v>
      </c>
    </row>
    <row r="70" spans="2:11">
      <c r="B70" s="16" t="s">
        <v>22</v>
      </c>
      <c r="C70" s="16"/>
      <c r="D70" s="17">
        <f>D69/G69</f>
        <v>26.414151106515167</v>
      </c>
      <c r="E70" s="18"/>
      <c r="F70" s="18"/>
      <c r="I70" s="25">
        <f>(1+D68)/I69</f>
        <v>2.0009534403089946</v>
      </c>
    </row>
  </sheetData>
  <sheetProtection password="C6CD" sheet="1" objects="1" scenarios="1" selectLockedCells="1"/>
  <mergeCells count="39">
    <mergeCell ref="I50:I51"/>
    <mergeCell ref="J50:J51"/>
    <mergeCell ref="K50:K51"/>
    <mergeCell ref="D70:F70"/>
    <mergeCell ref="B70:C70"/>
    <mergeCell ref="G4:G5"/>
    <mergeCell ref="B24:C24"/>
    <mergeCell ref="D24:F24"/>
    <mergeCell ref="B47:C47"/>
    <mergeCell ref="D47:F47"/>
    <mergeCell ref="H4:H5"/>
    <mergeCell ref="B23:C23"/>
    <mergeCell ref="D23:F23"/>
    <mergeCell ref="B27:B28"/>
    <mergeCell ref="C27:C28"/>
    <mergeCell ref="D27:D28"/>
    <mergeCell ref="E27:E28"/>
    <mergeCell ref="F27:F28"/>
    <mergeCell ref="G27:G28"/>
    <mergeCell ref="H27:H28"/>
    <mergeCell ref="D4:D5"/>
    <mergeCell ref="C4:C5"/>
    <mergeCell ref="B4:B5"/>
    <mergeCell ref="E4:E5"/>
    <mergeCell ref="B22:C22"/>
    <mergeCell ref="F4:F5"/>
    <mergeCell ref="B45:C45"/>
    <mergeCell ref="B46:C46"/>
    <mergeCell ref="D46:F46"/>
    <mergeCell ref="B50:B51"/>
    <mergeCell ref="C50:C51"/>
    <mergeCell ref="D50:D51"/>
    <mergeCell ref="E50:E51"/>
    <mergeCell ref="F50:F51"/>
    <mergeCell ref="G50:G51"/>
    <mergeCell ref="H50:H51"/>
    <mergeCell ref="B68:C68"/>
    <mergeCell ref="B69:C69"/>
    <mergeCell ref="D69:F69"/>
  </mergeCells>
  <pageMargins left="0.7" right="0.7" top="0.75" bottom="0.75" header="0.3" footer="0.3"/>
  <pageSetup paperSize="9" orientation="portrait" horizontalDpi="180" verticalDpi="18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2019-07-25T15:30:50Z</dcterms:modified>
</cp:coreProperties>
</file>